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/>
  <c r="H24"/>
  <c r="H47"/>
  <c r="H23"/>
  <c r="H46"/>
  <c r="H59" s="1"/>
  <c r="H22"/>
  <c r="D48"/>
  <c r="D24"/>
  <c r="D46"/>
  <c r="D59" s="1"/>
  <c r="D22"/>
  <c r="D27" s="1"/>
  <c r="D47"/>
  <c r="D23"/>
  <c r="H60" l="1"/>
  <c r="H61" s="1"/>
  <c r="H62" s="1"/>
  <c r="H63" s="1"/>
  <c r="H65" s="1"/>
  <c r="H66" s="1"/>
  <c r="D60"/>
  <c r="D61" s="1"/>
  <c r="D51"/>
  <c r="D52" s="1"/>
  <c r="H51"/>
  <c r="H52" s="1"/>
  <c r="H26"/>
  <c r="H36" s="1"/>
  <c r="D26"/>
  <c r="H27"/>
  <c r="H28" s="1"/>
  <c r="D35"/>
  <c r="D28"/>
  <c r="D25"/>
  <c r="H64" l="1"/>
  <c r="D62"/>
  <c r="D63" s="1"/>
  <c r="H54"/>
  <c r="D54"/>
  <c r="H29"/>
  <c r="H30" s="1"/>
  <c r="H31" s="1"/>
  <c r="H35"/>
  <c r="H37" s="1"/>
  <c r="H38" s="1"/>
  <c r="H39" s="1"/>
  <c r="D29"/>
  <c r="D36"/>
  <c r="D37" s="1"/>
  <c r="D38" s="1"/>
  <c r="D39" s="1"/>
  <c r="D30"/>
  <c r="D31" s="1"/>
  <c r="D33" s="1"/>
  <c r="D65" l="1"/>
  <c r="D66" s="1"/>
  <c r="D64"/>
  <c r="D40"/>
  <c r="D41"/>
  <c r="D42" s="1"/>
  <c r="H40"/>
  <c r="H41"/>
  <c r="H42" s="1"/>
  <c r="D32"/>
  <c r="D34"/>
  <c r="H32"/>
  <c r="H33"/>
  <c r="H34" s="1"/>
  <c r="D55"/>
  <c r="H55"/>
  <c r="H56" l="1"/>
  <c r="H57"/>
  <c r="H58" s="1"/>
  <c r="D56"/>
  <c r="D57"/>
  <c r="D58" s="1"/>
</calcChain>
</file>

<file path=xl/sharedStrings.xml><?xml version="1.0" encoding="utf-8"?>
<sst xmlns="http://schemas.openxmlformats.org/spreadsheetml/2006/main" count="97" uniqueCount="28">
  <si>
    <t>Исходные данные</t>
  </si>
  <si>
    <t>Прочие расходы за год (в процентном соотношении)</t>
  </si>
  <si>
    <t>Средняя заработая плата</t>
  </si>
  <si>
    <t>ИП</t>
  </si>
  <si>
    <t>Доходы</t>
  </si>
  <si>
    <t>Расходы</t>
  </si>
  <si>
    <t>Прочие</t>
  </si>
  <si>
    <t>заработная плата</t>
  </si>
  <si>
    <t>Страховые взносы</t>
  </si>
  <si>
    <t>ИП за себя (по данным 2022 года)</t>
  </si>
  <si>
    <t>УСН "доходы"</t>
  </si>
  <si>
    <t>Налоговая база</t>
  </si>
  <si>
    <t>Исчисленный налог</t>
  </si>
  <si>
    <t>Суммы, уменьшающие исчисленный налог</t>
  </si>
  <si>
    <t>Налог к уплате</t>
  </si>
  <si>
    <t>УСН "доходы-расходы"</t>
  </si>
  <si>
    <t>Ставка УСН "доходы" в регионе</t>
  </si>
  <si>
    <t>Ставка УСН "доходы-расходы" в регионе</t>
  </si>
  <si>
    <t>ООО</t>
  </si>
  <si>
    <t>Итого налоговая нагрузка:</t>
  </si>
  <si>
    <t>Упрощеная система налогообложения</t>
  </si>
  <si>
    <t>Автоматизированная упрощенная система налогообложения</t>
  </si>
  <si>
    <t>Экономический эффект</t>
  </si>
  <si>
    <t>* Графы, помеченные желтым цветом можно менять вручную, остальные данные таблицы меняются автоматически</t>
  </si>
  <si>
    <r>
      <t xml:space="preserve">Доходы за год </t>
    </r>
    <r>
      <rPr>
        <i/>
        <sz val="11"/>
        <color theme="1"/>
        <rFont val="Arial"/>
        <family val="2"/>
        <charset val="204"/>
      </rPr>
      <t>(не более 60 млн.)</t>
    </r>
  </si>
  <si>
    <r>
      <t>Количество сотрудников</t>
    </r>
    <r>
      <rPr>
        <i/>
        <sz val="11"/>
        <color theme="1"/>
        <rFont val="Arial"/>
        <family val="2"/>
        <charset val="204"/>
      </rPr>
      <t xml:space="preserve"> (не более 5 чел.)</t>
    </r>
  </si>
  <si>
    <t>МРОТ в регионе</t>
  </si>
  <si>
    <t>За сотрудников (для субъектов МСП)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</si>
</sst>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BA8CDC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43" fontId="2" fillId="6" borderId="1" xfId="1" applyFont="1" applyFill="1" applyBorder="1" applyAlignment="1">
      <alignment wrapText="1"/>
    </xf>
    <xf numFmtId="10" fontId="2" fillId="6" borderId="1" xfId="1" applyNumberFormat="1" applyFont="1" applyFill="1" applyBorder="1" applyAlignment="1">
      <alignment wrapText="1"/>
    </xf>
    <xf numFmtId="43" fontId="2" fillId="0" borderId="0" xfId="0" applyNumberFormat="1" applyFont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3" fontId="2" fillId="0" borderId="1" xfId="0" applyNumberFormat="1" applyFont="1" applyBorder="1" applyAlignment="1">
      <alignment wrapText="1"/>
    </xf>
    <xf numFmtId="43" fontId="2" fillId="0" borderId="1" xfId="1" applyFont="1" applyBorder="1" applyAlignment="1">
      <alignment wrapText="1"/>
    </xf>
    <xf numFmtId="43" fontId="3" fillId="0" borderId="1" xfId="0" applyNumberFormat="1" applyFont="1" applyBorder="1" applyAlignment="1">
      <alignment wrapText="1"/>
    </xf>
    <xf numFmtId="10" fontId="3" fillId="0" borderId="1" xfId="0" applyNumberFormat="1" applyFont="1" applyBorder="1" applyAlignment="1">
      <alignment wrapText="1"/>
    </xf>
    <xf numFmtId="43" fontId="3" fillId="0" borderId="1" xfId="1" applyFont="1" applyBorder="1" applyAlignment="1">
      <alignment wrapText="1"/>
    </xf>
    <xf numFmtId="43" fontId="2" fillId="0" borderId="12" xfId="0" applyNumberFormat="1" applyFont="1" applyBorder="1" applyAlignment="1">
      <alignment wrapText="1"/>
    </xf>
    <xf numFmtId="43" fontId="2" fillId="0" borderId="12" xfId="1" applyFont="1" applyBorder="1" applyAlignment="1">
      <alignment wrapText="1"/>
    </xf>
    <xf numFmtId="43" fontId="3" fillId="0" borderId="12" xfId="0" applyNumberFormat="1" applyFont="1" applyBorder="1" applyAlignment="1">
      <alignment wrapText="1"/>
    </xf>
    <xf numFmtId="10" fontId="3" fillId="0" borderId="12" xfId="0" applyNumberFormat="1" applyFont="1" applyBorder="1" applyAlignment="1">
      <alignment wrapText="1"/>
    </xf>
    <xf numFmtId="43" fontId="3" fillId="0" borderId="12" xfId="1" applyFont="1" applyBorder="1" applyAlignment="1">
      <alignment wrapText="1"/>
    </xf>
    <xf numFmtId="10" fontId="3" fillId="0" borderId="15" xfId="0" applyNumberFormat="1" applyFont="1" applyBorder="1" applyAlignment="1">
      <alignment wrapText="1"/>
    </xf>
    <xf numFmtId="10" fontId="3" fillId="0" borderId="16" xfId="0" applyNumberFormat="1" applyFont="1" applyBorder="1" applyAlignment="1">
      <alignment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2" fillId="6" borderId="0" xfId="0" applyFont="1" applyFill="1" applyAlignment="1">
      <alignment horizontal="left" wrapText="1"/>
    </xf>
    <xf numFmtId="0" fontId="3" fillId="12" borderId="20" xfId="0" applyFont="1" applyFill="1" applyBorder="1" applyAlignment="1">
      <alignment horizontal="center" vertical="center" wrapText="1"/>
    </xf>
    <xf numFmtId="0" fontId="3" fillId="12" borderId="21" xfId="0" applyFont="1" applyFill="1" applyBorder="1" applyAlignment="1">
      <alignment horizontal="center" vertical="center" wrapText="1"/>
    </xf>
    <xf numFmtId="0" fontId="3" fillId="12" borderId="22" xfId="0" applyFont="1" applyFill="1" applyBorder="1" applyAlignment="1">
      <alignment horizontal="center" vertical="center" wrapText="1"/>
    </xf>
    <xf numFmtId="0" fontId="3" fillId="12" borderId="23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distributed" textRotation="90" wrapText="1"/>
    </xf>
    <xf numFmtId="0" fontId="3" fillId="3" borderId="11" xfId="0" applyFont="1" applyFill="1" applyBorder="1" applyAlignment="1">
      <alignment horizontal="distributed" textRotation="90" wrapText="1"/>
    </xf>
    <xf numFmtId="0" fontId="3" fillId="3" borderId="14" xfId="0" applyFont="1" applyFill="1" applyBorder="1" applyAlignment="1">
      <alignment horizontal="distributed" textRotation="90" wrapText="1"/>
    </xf>
    <xf numFmtId="0" fontId="3" fillId="9" borderId="20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4" xfId="0" applyFont="1" applyFill="1" applyBorder="1" applyAlignment="1">
      <alignment horizontal="center" vertical="center" wrapText="1"/>
    </xf>
    <xf numFmtId="0" fontId="3" fillId="9" borderId="25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3" fillId="2" borderId="14" xfId="0" applyFont="1" applyFill="1" applyBorder="1" applyAlignment="1">
      <alignment horizontal="center" vertical="center" textRotation="90" wrapText="1"/>
    </xf>
    <xf numFmtId="0" fontId="3" fillId="11" borderId="20" xfId="0" applyFont="1" applyFill="1" applyBorder="1" applyAlignment="1">
      <alignment horizontal="center" vertical="center" wrapText="1"/>
    </xf>
    <xf numFmtId="0" fontId="3" fillId="11" borderId="21" xfId="0" applyFont="1" applyFill="1" applyBorder="1" applyAlignment="1">
      <alignment horizontal="center" vertical="center" wrapText="1"/>
    </xf>
    <xf numFmtId="0" fontId="3" fillId="11" borderId="24" xfId="0" applyFont="1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10" borderId="20" xfId="0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 wrapText="1"/>
    </xf>
    <xf numFmtId="0" fontId="3" fillId="10" borderId="24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13" borderId="6" xfId="0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 wrapText="1"/>
    </xf>
    <xf numFmtId="0" fontId="3" fillId="13" borderId="1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13" borderId="9" xfId="0" applyFont="1" applyFill="1" applyBorder="1" applyAlignment="1">
      <alignment horizontal="center" vertical="center" wrapText="1"/>
    </xf>
    <xf numFmtId="0" fontId="3" fillId="13" borderId="18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wrapText="1"/>
    </xf>
    <xf numFmtId="0" fontId="2" fillId="14" borderId="12" xfId="0" applyFont="1" applyFill="1" applyBorder="1" applyAlignment="1">
      <alignment horizontal="center" wrapText="1"/>
    </xf>
    <xf numFmtId="0" fontId="2" fillId="14" borderId="2" xfId="0" applyFont="1" applyFill="1" applyBorder="1" applyAlignment="1">
      <alignment horizontal="center" wrapText="1"/>
    </xf>
    <xf numFmtId="0" fontId="2" fillId="14" borderId="13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BA8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38100</xdr:rowOff>
    </xdr:from>
    <xdr:to>
      <xdr:col>2</xdr:col>
      <xdr:colOff>1227209</xdr:colOff>
      <xdr:row>7</xdr:row>
      <xdr:rowOff>31244</xdr:rowOff>
    </xdr:to>
    <xdr:pic>
      <xdr:nvPicPr>
        <xdr:cNvPr id="2" name="Рисунок 1" descr="logo_JBI_Group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219075"/>
          <a:ext cx="3694184" cy="1078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0:J66"/>
  <sheetViews>
    <sheetView tabSelected="1" workbookViewId="0">
      <selection activeCell="F14" sqref="F14"/>
    </sheetView>
  </sheetViews>
  <sheetFormatPr defaultRowHeight="14.25"/>
  <cols>
    <col min="1" max="1" width="9.140625" style="1"/>
    <col min="2" max="2" width="37.5703125" style="1" customWidth="1"/>
    <col min="3" max="3" width="35.5703125" style="1" customWidth="1"/>
    <col min="4" max="4" width="22" style="1" customWidth="1"/>
    <col min="5" max="5" width="9.140625" style="1"/>
    <col min="6" max="7" width="32.140625" style="1" customWidth="1"/>
    <col min="8" max="8" width="20.140625" style="1" customWidth="1"/>
    <col min="9" max="9" width="9.140625" style="1"/>
    <col min="10" max="10" width="23.7109375" style="1" customWidth="1"/>
    <col min="11" max="16384" width="9.140625" style="1"/>
  </cols>
  <sheetData>
    <row r="10" spans="2:8" ht="14.25" customHeight="1">
      <c r="B10" s="22" t="s">
        <v>23</v>
      </c>
      <c r="C10" s="22"/>
      <c r="D10" s="22"/>
      <c r="E10" s="22"/>
      <c r="F10" s="22"/>
      <c r="G10" s="22"/>
      <c r="H10" s="22"/>
    </row>
    <row r="12" spans="2:8" ht="15">
      <c r="B12" s="20" t="s">
        <v>0</v>
      </c>
      <c r="C12" s="21"/>
    </row>
    <row r="13" spans="2:8">
      <c r="B13" s="2" t="s">
        <v>24</v>
      </c>
      <c r="C13" s="3">
        <v>60000000</v>
      </c>
    </row>
    <row r="14" spans="2:8" ht="28.5">
      <c r="B14" s="2" t="s">
        <v>1</v>
      </c>
      <c r="C14" s="4">
        <v>0.5</v>
      </c>
    </row>
    <row r="15" spans="2:8" ht="28.5">
      <c r="B15" s="2" t="s">
        <v>25</v>
      </c>
      <c r="C15" s="3">
        <v>5</v>
      </c>
    </row>
    <row r="16" spans="2:8">
      <c r="B16" s="2" t="s">
        <v>2</v>
      </c>
      <c r="C16" s="3">
        <v>319000</v>
      </c>
    </row>
    <row r="17" spans="1:10">
      <c r="B17" s="2" t="s">
        <v>26</v>
      </c>
      <c r="C17" s="3">
        <v>13890</v>
      </c>
    </row>
    <row r="18" spans="1:10">
      <c r="B18" s="2" t="s">
        <v>16</v>
      </c>
      <c r="C18" s="4">
        <v>0.06</v>
      </c>
    </row>
    <row r="19" spans="1:10" ht="28.5">
      <c r="B19" s="2" t="s">
        <v>17</v>
      </c>
      <c r="C19" s="4">
        <v>0.15</v>
      </c>
    </row>
    <row r="20" spans="1:10" ht="15" thickBot="1"/>
    <row r="21" spans="1:10" ht="15">
      <c r="A21" s="37" t="s">
        <v>20</v>
      </c>
      <c r="B21" s="55" t="s">
        <v>3</v>
      </c>
      <c r="C21" s="56"/>
      <c r="D21" s="57"/>
      <c r="E21" s="52"/>
      <c r="F21" s="58" t="s">
        <v>18</v>
      </c>
      <c r="G21" s="59"/>
      <c r="H21" s="60"/>
    </row>
    <row r="22" spans="1:10" ht="15">
      <c r="A22" s="38"/>
      <c r="B22" s="61" t="s">
        <v>4</v>
      </c>
      <c r="C22" s="62"/>
      <c r="D22" s="8">
        <f>C13</f>
        <v>60000000</v>
      </c>
      <c r="E22" s="53"/>
      <c r="F22" s="64" t="s">
        <v>4</v>
      </c>
      <c r="G22" s="64"/>
      <c r="H22" s="13">
        <f>C13</f>
        <v>60000000</v>
      </c>
    </row>
    <row r="23" spans="1:10">
      <c r="A23" s="38"/>
      <c r="B23" s="51" t="s">
        <v>5</v>
      </c>
      <c r="C23" s="7" t="s">
        <v>6</v>
      </c>
      <c r="D23" s="8">
        <f>C14*C13</f>
        <v>30000000</v>
      </c>
      <c r="E23" s="53"/>
      <c r="F23" s="51" t="s">
        <v>5</v>
      </c>
      <c r="G23" s="7" t="s">
        <v>6</v>
      </c>
      <c r="H23" s="13">
        <f>C14*C13</f>
        <v>30000000</v>
      </c>
    </row>
    <row r="24" spans="1:10">
      <c r="A24" s="38"/>
      <c r="B24" s="51"/>
      <c r="C24" s="7" t="s">
        <v>7</v>
      </c>
      <c r="D24" s="9">
        <f>C16*C15*12</f>
        <v>19140000</v>
      </c>
      <c r="E24" s="53"/>
      <c r="F24" s="51"/>
      <c r="G24" s="7" t="s">
        <v>7</v>
      </c>
      <c r="H24" s="14">
        <f>C16*C15*12</f>
        <v>19140000</v>
      </c>
    </row>
    <row r="25" spans="1:10">
      <c r="A25" s="38"/>
      <c r="B25" s="51" t="s">
        <v>8</v>
      </c>
      <c r="C25" s="7" t="s">
        <v>9</v>
      </c>
      <c r="D25" s="9">
        <f>8766+34445+IF(((D22-300000)*1%)&gt;241115,241115,(D22-300000)*1%)</f>
        <v>284326</v>
      </c>
      <c r="E25" s="53"/>
      <c r="F25" s="51" t="s">
        <v>8</v>
      </c>
      <c r="G25" s="69"/>
      <c r="H25" s="70"/>
    </row>
    <row r="26" spans="1:10" ht="28.5">
      <c r="A26" s="38"/>
      <c r="B26" s="51"/>
      <c r="C26" s="7" t="s">
        <v>27</v>
      </c>
      <c r="D26" s="8">
        <f>C17*C15*12*30.2%+(C16-C17)*C15*12*15%</f>
        <v>2997676.8</v>
      </c>
      <c r="E26" s="53"/>
      <c r="F26" s="51"/>
      <c r="G26" s="7" t="s">
        <v>27</v>
      </c>
      <c r="H26" s="13">
        <f>C17*C15*12*30.2%+(C16-C17)*C15*12*15%</f>
        <v>2997676.8</v>
      </c>
    </row>
    <row r="27" spans="1:10">
      <c r="A27" s="38"/>
      <c r="B27" s="45" t="s">
        <v>10</v>
      </c>
      <c r="C27" s="7" t="s">
        <v>11</v>
      </c>
      <c r="D27" s="8">
        <f>D22</f>
        <v>60000000</v>
      </c>
      <c r="E27" s="53"/>
      <c r="F27" s="45" t="s">
        <v>10</v>
      </c>
      <c r="G27" s="7" t="s">
        <v>11</v>
      </c>
      <c r="H27" s="13">
        <f>H22</f>
        <v>60000000</v>
      </c>
      <c r="J27" s="5"/>
    </row>
    <row r="28" spans="1:10">
      <c r="A28" s="38"/>
      <c r="B28" s="45"/>
      <c r="C28" s="7" t="s">
        <v>12</v>
      </c>
      <c r="D28" s="8">
        <f>D27*C18</f>
        <v>3600000</v>
      </c>
      <c r="E28" s="53"/>
      <c r="F28" s="45"/>
      <c r="G28" s="7" t="s">
        <v>12</v>
      </c>
      <c r="H28" s="13">
        <f>H27*C18</f>
        <v>3600000</v>
      </c>
    </row>
    <row r="29" spans="1:10" ht="28.5">
      <c r="A29" s="38"/>
      <c r="B29" s="45"/>
      <c r="C29" s="7" t="s">
        <v>13</v>
      </c>
      <c r="D29" s="9">
        <f>IF((D25+D26)&gt;50%*D28,50%*D28,D25+D26)</f>
        <v>1800000</v>
      </c>
      <c r="E29" s="53"/>
      <c r="F29" s="45"/>
      <c r="G29" s="7" t="s">
        <v>13</v>
      </c>
      <c r="H29" s="14">
        <f>IF((H25+H26)&gt;50%*H28,50%*H28,H25+H26)</f>
        <v>1800000</v>
      </c>
      <c r="J29" s="5"/>
    </row>
    <row r="30" spans="1:10" ht="15">
      <c r="A30" s="38"/>
      <c r="B30" s="45"/>
      <c r="C30" s="6" t="s">
        <v>14</v>
      </c>
      <c r="D30" s="10">
        <f>D28-D29</f>
        <v>1800000</v>
      </c>
      <c r="E30" s="53"/>
      <c r="F30" s="45"/>
      <c r="G30" s="6" t="s">
        <v>14</v>
      </c>
      <c r="H30" s="13">
        <f>H28-H29</f>
        <v>1800000</v>
      </c>
    </row>
    <row r="31" spans="1:10" ht="15">
      <c r="A31" s="38"/>
      <c r="B31" s="46" t="s">
        <v>19</v>
      </c>
      <c r="C31" s="47"/>
      <c r="D31" s="10">
        <f>D30+D26+D25</f>
        <v>5082002.8</v>
      </c>
      <c r="E31" s="53"/>
      <c r="F31" s="45" t="s">
        <v>19</v>
      </c>
      <c r="G31" s="45"/>
      <c r="H31" s="15">
        <f>H30+H26+H25</f>
        <v>4797676.8</v>
      </c>
    </row>
    <row r="32" spans="1:10" ht="15">
      <c r="A32" s="38"/>
      <c r="B32" s="48"/>
      <c r="C32" s="49"/>
      <c r="D32" s="11">
        <f>D31/D22</f>
        <v>8.4700046666666667E-2</v>
      </c>
      <c r="E32" s="53"/>
      <c r="F32" s="45"/>
      <c r="G32" s="45"/>
      <c r="H32" s="16">
        <f>H31/H22</f>
        <v>7.9961279999999996E-2</v>
      </c>
    </row>
    <row r="33" spans="1:8" ht="15">
      <c r="A33" s="38"/>
      <c r="B33" s="32" t="s">
        <v>22</v>
      </c>
      <c r="C33" s="33"/>
      <c r="D33" s="10">
        <f>D22-D23-D24-D31</f>
        <v>5777997.2000000002</v>
      </c>
      <c r="E33" s="53"/>
      <c r="F33" s="36" t="s">
        <v>22</v>
      </c>
      <c r="G33" s="36"/>
      <c r="H33" s="15">
        <f>H22-H23-H24-H31</f>
        <v>6062323.2000000002</v>
      </c>
    </row>
    <row r="34" spans="1:8" ht="15">
      <c r="A34" s="38"/>
      <c r="B34" s="34"/>
      <c r="C34" s="35"/>
      <c r="D34" s="11">
        <f>D33/D22</f>
        <v>9.6299953333333341E-2</v>
      </c>
      <c r="E34" s="53"/>
      <c r="F34" s="36"/>
      <c r="G34" s="36"/>
      <c r="H34" s="16">
        <f>H33/H22</f>
        <v>0.10103872</v>
      </c>
    </row>
    <row r="35" spans="1:8">
      <c r="A35" s="38"/>
      <c r="B35" s="63" t="s">
        <v>15</v>
      </c>
      <c r="C35" s="7" t="s">
        <v>4</v>
      </c>
      <c r="D35" s="8">
        <f>D22</f>
        <v>60000000</v>
      </c>
      <c r="E35" s="53"/>
      <c r="F35" s="63" t="s">
        <v>15</v>
      </c>
      <c r="G35" s="7" t="s">
        <v>4</v>
      </c>
      <c r="H35" s="13">
        <f>H22</f>
        <v>60000000</v>
      </c>
    </row>
    <row r="36" spans="1:8">
      <c r="A36" s="38"/>
      <c r="B36" s="63"/>
      <c r="C36" s="7" t="s">
        <v>5</v>
      </c>
      <c r="D36" s="8">
        <f>D23+D24+D25+D26</f>
        <v>52422002.799999997</v>
      </c>
      <c r="E36" s="53"/>
      <c r="F36" s="63"/>
      <c r="G36" s="7" t="s">
        <v>5</v>
      </c>
      <c r="H36" s="13">
        <f>H23+H24+H25+H26</f>
        <v>52137676.799999997</v>
      </c>
    </row>
    <row r="37" spans="1:8">
      <c r="A37" s="38"/>
      <c r="B37" s="63"/>
      <c r="C37" s="7" t="s">
        <v>11</v>
      </c>
      <c r="D37" s="8">
        <f>D35-D36</f>
        <v>7577997.200000003</v>
      </c>
      <c r="E37" s="53"/>
      <c r="F37" s="63"/>
      <c r="G37" s="7" t="s">
        <v>11</v>
      </c>
      <c r="H37" s="13">
        <f>H35-H36</f>
        <v>7862323.200000003</v>
      </c>
    </row>
    <row r="38" spans="1:8" ht="15">
      <c r="A38" s="38"/>
      <c r="B38" s="63"/>
      <c r="C38" s="6" t="s">
        <v>14</v>
      </c>
      <c r="D38" s="12">
        <f>IF((D37*C19)&lt;(1%*D35),1%*D35,D37*C19)</f>
        <v>1136699.5800000003</v>
      </c>
      <c r="E38" s="53"/>
      <c r="F38" s="63"/>
      <c r="G38" s="6" t="s">
        <v>14</v>
      </c>
      <c r="H38" s="17">
        <f>IF((H37*C19)&lt;(1%*H35),1%*H35,H37*C19)</f>
        <v>1179348.4800000004</v>
      </c>
    </row>
    <row r="39" spans="1:8" ht="15">
      <c r="A39" s="38"/>
      <c r="B39" s="40" t="s">
        <v>19</v>
      </c>
      <c r="C39" s="41"/>
      <c r="D39" s="10">
        <f>D38+D25+D26</f>
        <v>4418702.38</v>
      </c>
      <c r="E39" s="53"/>
      <c r="F39" s="44" t="s">
        <v>19</v>
      </c>
      <c r="G39" s="44"/>
      <c r="H39" s="15">
        <f>H38+H25+H26</f>
        <v>4177025.2800000003</v>
      </c>
    </row>
    <row r="40" spans="1:8" ht="15">
      <c r="A40" s="38"/>
      <c r="B40" s="42"/>
      <c r="C40" s="43"/>
      <c r="D40" s="11">
        <f>D39/D22</f>
        <v>7.3645039666666662E-2</v>
      </c>
      <c r="E40" s="53"/>
      <c r="F40" s="44"/>
      <c r="G40" s="44"/>
      <c r="H40" s="16">
        <f>H39/H22</f>
        <v>6.9617088000000008E-2</v>
      </c>
    </row>
    <row r="41" spans="1:8" ht="15">
      <c r="A41" s="38"/>
      <c r="B41" s="23" t="s">
        <v>22</v>
      </c>
      <c r="C41" s="24"/>
      <c r="D41" s="10">
        <f>D22-D23-D24-D39</f>
        <v>6441297.6200000001</v>
      </c>
      <c r="E41" s="53"/>
      <c r="F41" s="27" t="s">
        <v>22</v>
      </c>
      <c r="G41" s="27"/>
      <c r="H41" s="15">
        <f>H22-H23-H24-H39</f>
        <v>6682974.7199999997</v>
      </c>
    </row>
    <row r="42" spans="1:8" ht="15.75" thickBot="1">
      <c r="A42" s="39"/>
      <c r="B42" s="25"/>
      <c r="C42" s="26"/>
      <c r="D42" s="18">
        <f>D41/D22</f>
        <v>0.10735496033333333</v>
      </c>
      <c r="E42" s="54"/>
      <c r="F42" s="28"/>
      <c r="G42" s="28"/>
      <c r="H42" s="19">
        <f>H41/H22</f>
        <v>0.111382912</v>
      </c>
    </row>
    <row r="44" spans="1:8" ht="15" thickBot="1"/>
    <row r="45" spans="1:8" ht="15">
      <c r="A45" s="29" t="s">
        <v>21</v>
      </c>
      <c r="B45" s="55" t="s">
        <v>3</v>
      </c>
      <c r="C45" s="56"/>
      <c r="D45" s="57"/>
      <c r="E45" s="71"/>
      <c r="F45" s="65" t="s">
        <v>18</v>
      </c>
      <c r="G45" s="65"/>
      <c r="H45" s="66"/>
    </row>
    <row r="46" spans="1:8" ht="15">
      <c r="A46" s="30"/>
      <c r="B46" s="61" t="s">
        <v>4</v>
      </c>
      <c r="C46" s="62"/>
      <c r="D46" s="8">
        <f>C13</f>
        <v>60000000</v>
      </c>
      <c r="E46" s="72"/>
      <c r="F46" s="64" t="s">
        <v>4</v>
      </c>
      <c r="G46" s="64"/>
      <c r="H46" s="13">
        <f>C13</f>
        <v>60000000</v>
      </c>
    </row>
    <row r="47" spans="1:8">
      <c r="A47" s="30"/>
      <c r="B47" s="51" t="s">
        <v>5</v>
      </c>
      <c r="C47" s="7" t="s">
        <v>6</v>
      </c>
      <c r="D47" s="8">
        <f>C14*C13</f>
        <v>30000000</v>
      </c>
      <c r="E47" s="72"/>
      <c r="F47" s="64" t="s">
        <v>5</v>
      </c>
      <c r="G47" s="7" t="s">
        <v>6</v>
      </c>
      <c r="H47" s="13">
        <f>C14*C13</f>
        <v>30000000</v>
      </c>
    </row>
    <row r="48" spans="1:8">
      <c r="A48" s="30"/>
      <c r="B48" s="51"/>
      <c r="C48" s="7" t="s">
        <v>7</v>
      </c>
      <c r="D48" s="9">
        <f>C16*C15*12</f>
        <v>19140000</v>
      </c>
      <c r="E48" s="72"/>
      <c r="F48" s="64"/>
      <c r="G48" s="7" t="s">
        <v>7</v>
      </c>
      <c r="H48" s="14">
        <f>C16*C15*12</f>
        <v>19140000</v>
      </c>
    </row>
    <row r="49" spans="1:8">
      <c r="A49" s="30"/>
      <c r="B49" s="51" t="s">
        <v>8</v>
      </c>
      <c r="C49" s="7" t="s">
        <v>9</v>
      </c>
      <c r="D49" s="9">
        <v>0</v>
      </c>
      <c r="E49" s="72"/>
      <c r="F49" s="64" t="s">
        <v>8</v>
      </c>
      <c r="G49" s="67"/>
      <c r="H49" s="68"/>
    </row>
    <row r="50" spans="1:8" ht="28.5">
      <c r="A50" s="30"/>
      <c r="B50" s="51"/>
      <c r="C50" s="7" t="s">
        <v>27</v>
      </c>
      <c r="D50" s="8">
        <v>2040</v>
      </c>
      <c r="E50" s="72"/>
      <c r="F50" s="64"/>
      <c r="G50" s="7" t="s">
        <v>27</v>
      </c>
      <c r="H50" s="13">
        <v>2040</v>
      </c>
    </row>
    <row r="51" spans="1:8">
      <c r="A51" s="30"/>
      <c r="B51" s="45" t="s">
        <v>10</v>
      </c>
      <c r="C51" s="7" t="s">
        <v>11</v>
      </c>
      <c r="D51" s="8">
        <f>D46</f>
        <v>60000000</v>
      </c>
      <c r="E51" s="72"/>
      <c r="F51" s="45" t="s">
        <v>10</v>
      </c>
      <c r="G51" s="7" t="s">
        <v>11</v>
      </c>
      <c r="H51" s="13">
        <f>H46</f>
        <v>60000000</v>
      </c>
    </row>
    <row r="52" spans="1:8">
      <c r="A52" s="30"/>
      <c r="B52" s="45"/>
      <c r="C52" s="7" t="s">
        <v>12</v>
      </c>
      <c r="D52" s="8">
        <f>D51*8%</f>
        <v>4800000</v>
      </c>
      <c r="E52" s="72"/>
      <c r="F52" s="45"/>
      <c r="G52" s="7" t="s">
        <v>12</v>
      </c>
      <c r="H52" s="13">
        <f>H51*8%</f>
        <v>4800000</v>
      </c>
    </row>
    <row r="53" spans="1:8" ht="28.5">
      <c r="A53" s="30"/>
      <c r="B53" s="45"/>
      <c r="C53" s="7" t="s">
        <v>13</v>
      </c>
      <c r="D53" s="9">
        <v>0</v>
      </c>
      <c r="E53" s="72"/>
      <c r="F53" s="45"/>
      <c r="G53" s="7" t="s">
        <v>13</v>
      </c>
      <c r="H53" s="14">
        <v>0</v>
      </c>
    </row>
    <row r="54" spans="1:8" ht="15">
      <c r="A54" s="30"/>
      <c r="B54" s="45"/>
      <c r="C54" s="6" t="s">
        <v>14</v>
      </c>
      <c r="D54" s="10">
        <f>D52-D53</f>
        <v>4800000</v>
      </c>
      <c r="E54" s="72"/>
      <c r="F54" s="45"/>
      <c r="G54" s="6" t="s">
        <v>14</v>
      </c>
      <c r="H54" s="13">
        <f>H52-H53</f>
        <v>4800000</v>
      </c>
    </row>
    <row r="55" spans="1:8" ht="15">
      <c r="A55" s="30"/>
      <c r="B55" s="46" t="s">
        <v>19</v>
      </c>
      <c r="C55" s="47"/>
      <c r="D55" s="10">
        <f>D54+D50+D49</f>
        <v>4802040</v>
      </c>
      <c r="E55" s="72"/>
      <c r="F55" s="50" t="s">
        <v>19</v>
      </c>
      <c r="G55" s="50"/>
      <c r="H55" s="15">
        <f>H54+H50+H49</f>
        <v>4802040</v>
      </c>
    </row>
    <row r="56" spans="1:8" ht="15">
      <c r="A56" s="30"/>
      <c r="B56" s="48"/>
      <c r="C56" s="49"/>
      <c r="D56" s="11">
        <f>D55/D46</f>
        <v>8.0033999999999994E-2</v>
      </c>
      <c r="E56" s="72"/>
      <c r="F56" s="50"/>
      <c r="G56" s="50"/>
      <c r="H56" s="16">
        <f>H55/H46</f>
        <v>8.0033999999999994E-2</v>
      </c>
    </row>
    <row r="57" spans="1:8" ht="15">
      <c r="A57" s="30"/>
      <c r="B57" s="32" t="s">
        <v>22</v>
      </c>
      <c r="C57" s="33"/>
      <c r="D57" s="10">
        <f>D46-D47-D48-D55</f>
        <v>6057960</v>
      </c>
      <c r="E57" s="72"/>
      <c r="F57" s="36" t="s">
        <v>22</v>
      </c>
      <c r="G57" s="36"/>
      <c r="H57" s="15">
        <f>H46-H47-H48-H55</f>
        <v>6057960</v>
      </c>
    </row>
    <row r="58" spans="1:8" ht="15">
      <c r="A58" s="30"/>
      <c r="B58" s="34"/>
      <c r="C58" s="35"/>
      <c r="D58" s="11">
        <f>D57/D46</f>
        <v>0.100966</v>
      </c>
      <c r="E58" s="72"/>
      <c r="F58" s="36"/>
      <c r="G58" s="36"/>
      <c r="H58" s="16">
        <f>H57/H46</f>
        <v>0.100966</v>
      </c>
    </row>
    <row r="59" spans="1:8">
      <c r="A59" s="30"/>
      <c r="B59" s="63" t="s">
        <v>15</v>
      </c>
      <c r="C59" s="7" t="s">
        <v>4</v>
      </c>
      <c r="D59" s="8">
        <f>D46</f>
        <v>60000000</v>
      </c>
      <c r="E59" s="72"/>
      <c r="F59" s="63" t="s">
        <v>15</v>
      </c>
      <c r="G59" s="7" t="s">
        <v>4</v>
      </c>
      <c r="H59" s="13">
        <f>H46</f>
        <v>60000000</v>
      </c>
    </row>
    <row r="60" spans="1:8">
      <c r="A60" s="30"/>
      <c r="B60" s="63"/>
      <c r="C60" s="7" t="s">
        <v>5</v>
      </c>
      <c r="D60" s="8">
        <f>D47+D48+D49+D50</f>
        <v>49142040</v>
      </c>
      <c r="E60" s="72"/>
      <c r="F60" s="63"/>
      <c r="G60" s="7" t="s">
        <v>5</v>
      </c>
      <c r="H60" s="13">
        <f>H47+H48+H49+H50</f>
        <v>49142040</v>
      </c>
    </row>
    <row r="61" spans="1:8">
      <c r="A61" s="30"/>
      <c r="B61" s="63"/>
      <c r="C61" s="7" t="s">
        <v>11</v>
      </c>
      <c r="D61" s="8">
        <f>D59-D60</f>
        <v>10857960</v>
      </c>
      <c r="E61" s="72"/>
      <c r="F61" s="63"/>
      <c r="G61" s="7" t="s">
        <v>11</v>
      </c>
      <c r="H61" s="13">
        <f>H59-H60</f>
        <v>10857960</v>
      </c>
    </row>
    <row r="62" spans="1:8" ht="15">
      <c r="A62" s="30"/>
      <c r="B62" s="63"/>
      <c r="C62" s="6" t="s">
        <v>14</v>
      </c>
      <c r="D62" s="12">
        <f>IF((D61*20%)&lt;(3%*D59),3%*D59,D61*20%)</f>
        <v>2171592</v>
      </c>
      <c r="E62" s="72"/>
      <c r="F62" s="63"/>
      <c r="G62" s="6" t="s">
        <v>14</v>
      </c>
      <c r="H62" s="17">
        <f>IF((H61*20%)&lt;(3%*H59),3%*H59,H61*20%)</f>
        <v>2171592</v>
      </c>
    </row>
    <row r="63" spans="1:8" ht="15">
      <c r="A63" s="30"/>
      <c r="B63" s="40" t="s">
        <v>19</v>
      </c>
      <c r="C63" s="41"/>
      <c r="D63" s="10">
        <f>D62+D49+D50</f>
        <v>2173632</v>
      </c>
      <c r="E63" s="72"/>
      <c r="F63" s="44" t="s">
        <v>19</v>
      </c>
      <c r="G63" s="44"/>
      <c r="H63" s="15">
        <f>H62+H49+H50</f>
        <v>2173632</v>
      </c>
    </row>
    <row r="64" spans="1:8" ht="15">
      <c r="A64" s="30"/>
      <c r="B64" s="42"/>
      <c r="C64" s="43"/>
      <c r="D64" s="11">
        <f>D63/D46</f>
        <v>3.6227200000000001E-2</v>
      </c>
      <c r="E64" s="72"/>
      <c r="F64" s="44"/>
      <c r="G64" s="44"/>
      <c r="H64" s="16">
        <f>H63/H46</f>
        <v>3.6227200000000001E-2</v>
      </c>
    </row>
    <row r="65" spans="1:8" ht="15">
      <c r="A65" s="30"/>
      <c r="B65" s="23" t="s">
        <v>22</v>
      </c>
      <c r="C65" s="24"/>
      <c r="D65" s="10">
        <f>D46-D47-D48-D63</f>
        <v>8686368</v>
      </c>
      <c r="E65" s="72"/>
      <c r="F65" s="27" t="s">
        <v>22</v>
      </c>
      <c r="G65" s="27"/>
      <c r="H65" s="15">
        <f>H46-H47-H48-H63</f>
        <v>8686368</v>
      </c>
    </row>
    <row r="66" spans="1:8" ht="15.75" thickBot="1">
      <c r="A66" s="31"/>
      <c r="B66" s="25"/>
      <c r="C66" s="26"/>
      <c r="D66" s="18">
        <f>D65/D46</f>
        <v>0.14477280000000001</v>
      </c>
      <c r="E66" s="73"/>
      <c r="F66" s="28"/>
      <c r="G66" s="28"/>
      <c r="H66" s="19">
        <f>H65/H46</f>
        <v>0.14477280000000001</v>
      </c>
    </row>
  </sheetData>
  <mergeCells count="48">
    <mergeCell ref="B45:D45"/>
    <mergeCell ref="F45:H45"/>
    <mergeCell ref="G49:H49"/>
    <mergeCell ref="G25:H25"/>
    <mergeCell ref="E45:E66"/>
    <mergeCell ref="B39:C40"/>
    <mergeCell ref="F31:G32"/>
    <mergeCell ref="F39:G40"/>
    <mergeCell ref="B59:B62"/>
    <mergeCell ref="F59:F62"/>
    <mergeCell ref="B46:C46"/>
    <mergeCell ref="F46:G46"/>
    <mergeCell ref="B47:B48"/>
    <mergeCell ref="F47:F48"/>
    <mergeCell ref="B49:B50"/>
    <mergeCell ref="F49:F50"/>
    <mergeCell ref="B55:C56"/>
    <mergeCell ref="F55:G56"/>
    <mergeCell ref="B23:B24"/>
    <mergeCell ref="E21:E42"/>
    <mergeCell ref="B21:D21"/>
    <mergeCell ref="F21:H21"/>
    <mergeCell ref="B22:C22"/>
    <mergeCell ref="B25:B26"/>
    <mergeCell ref="B27:B30"/>
    <mergeCell ref="B35:B38"/>
    <mergeCell ref="F22:G22"/>
    <mergeCell ref="F23:F24"/>
    <mergeCell ref="F25:F26"/>
    <mergeCell ref="F27:F30"/>
    <mergeCell ref="F35:F38"/>
    <mergeCell ref="B31:C32"/>
    <mergeCell ref="B12:C12"/>
    <mergeCell ref="B10:H10"/>
    <mergeCell ref="B65:C66"/>
    <mergeCell ref="F65:G66"/>
    <mergeCell ref="A45:A66"/>
    <mergeCell ref="B33:C34"/>
    <mergeCell ref="F33:G34"/>
    <mergeCell ref="B41:C42"/>
    <mergeCell ref="F41:G42"/>
    <mergeCell ref="A21:A42"/>
    <mergeCell ref="B63:C64"/>
    <mergeCell ref="F63:G64"/>
    <mergeCell ref="B57:C58"/>
    <mergeCell ref="F57:G58"/>
    <mergeCell ref="B51:B54"/>
    <mergeCell ref="F51:F5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sivohinaas</dc:creator>
  <cp:lastModifiedBy>Manager</cp:lastModifiedBy>
  <dcterms:created xsi:type="dcterms:W3CDTF">2022-07-07T12:16:41Z</dcterms:created>
  <dcterms:modified xsi:type="dcterms:W3CDTF">2022-07-27T06:18:27Z</dcterms:modified>
</cp:coreProperties>
</file>