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2"/>
  <c r="E17" l="1"/>
  <c r="E22" s="1"/>
  <c r="E16"/>
  <c r="D20"/>
  <c r="D32" l="1"/>
  <c r="E36"/>
  <c r="E37" s="1"/>
  <c r="E39"/>
  <c r="E31"/>
  <c r="E23"/>
  <c r="E24" s="1"/>
  <c r="E25" s="1"/>
  <c r="E28"/>
  <c r="E29" s="1"/>
  <c r="E20"/>
  <c r="E21" s="1"/>
  <c r="D40"/>
  <c r="D39"/>
  <c r="D36"/>
  <c r="D31"/>
  <c r="D28"/>
  <c r="D23"/>
  <c r="E26" l="1"/>
  <c r="E27"/>
  <c r="D41"/>
  <c r="E38"/>
  <c r="E40" s="1"/>
  <c r="E41" s="1"/>
  <c r="D33"/>
  <c r="D25"/>
  <c r="E30"/>
  <c r="E32" l="1"/>
  <c r="E33" s="1"/>
  <c r="D29"/>
  <c r="D34" s="1"/>
  <c r="D21"/>
  <c r="E42"/>
  <c r="D37"/>
  <c r="D42" s="1"/>
  <c r="D43" l="1"/>
  <c r="E43"/>
  <c r="E34"/>
  <c r="D26"/>
  <c r="D35"/>
  <c r="E35" l="1"/>
  <c r="D27"/>
</calcChain>
</file>

<file path=xl/sharedStrings.xml><?xml version="1.0" encoding="utf-8"?>
<sst xmlns="http://schemas.openxmlformats.org/spreadsheetml/2006/main" count="43" uniqueCount="28">
  <si>
    <t>Доходы организации</t>
  </si>
  <si>
    <t>НДФЛ</t>
  </si>
  <si>
    <t>Страховые взносы (субъекты МСП)</t>
  </si>
  <si>
    <t xml:space="preserve">Страховые взносы </t>
  </si>
  <si>
    <t>Дивиденды учредителю</t>
  </si>
  <si>
    <t>Налог на прибыль</t>
  </si>
  <si>
    <t>Выплата учредителю</t>
  </si>
  <si>
    <t>Расходы организации</t>
  </si>
  <si>
    <t>Суммы уменьшающие начисленный налог</t>
  </si>
  <si>
    <t>Сумма налога</t>
  </si>
  <si>
    <t>Налоговые потери</t>
  </si>
  <si>
    <t>Налоговая нагрузка</t>
  </si>
  <si>
    <t>Расходы организации в процентном соотношении</t>
  </si>
  <si>
    <t>Выплата учредителю-директору</t>
  </si>
  <si>
    <t xml:space="preserve">Расходы </t>
  </si>
  <si>
    <t xml:space="preserve">Доходы </t>
  </si>
  <si>
    <t>Вводные данные (за 1 календарный год)</t>
  </si>
  <si>
    <t>Размер стандартных, социальных, имущественных вычетов ф/л</t>
  </si>
  <si>
    <r>
      <t xml:space="preserve">Страховые взносы </t>
    </r>
    <r>
      <rPr>
        <vertAlign val="superscript"/>
        <sz val="11"/>
        <color theme="1"/>
        <rFont val="Arial"/>
        <family val="2"/>
        <charset val="204"/>
      </rPr>
      <t>1</t>
    </r>
  </si>
  <si>
    <r>
      <t xml:space="preserve">УСН "доходы" </t>
    </r>
    <r>
      <rPr>
        <b/>
        <vertAlign val="superscript"/>
        <sz val="11"/>
        <color theme="1"/>
        <rFont val="Arial"/>
        <family val="2"/>
        <charset val="204"/>
      </rPr>
      <t>2</t>
    </r>
  </si>
  <si>
    <r>
      <t xml:space="preserve">УСН "доходы-расходы" </t>
    </r>
    <r>
      <rPr>
        <b/>
        <vertAlign val="superscript"/>
        <sz val="11"/>
        <color theme="1"/>
        <rFont val="Arial"/>
        <family val="2"/>
        <charset val="204"/>
      </rPr>
      <t>2</t>
    </r>
  </si>
  <si>
    <t xml:space="preserve">"Высокая" заработная плата </t>
  </si>
  <si>
    <r>
      <t xml:space="preserve">НДФЛ </t>
    </r>
    <r>
      <rPr>
        <vertAlign val="superscript"/>
        <sz val="11"/>
        <color theme="1"/>
        <rFont val="Arial"/>
        <family val="2"/>
        <charset val="204"/>
      </rPr>
      <t>3</t>
    </r>
  </si>
  <si>
    <t>* Данные в графах, выделенных бирюзовым цветом, можно изменять вручную под Вашу ситуацию. Остальные значения таблицы изменяются в автоматическом режиме</t>
  </si>
  <si>
    <t>Расчётчик налоговой нагрузки</t>
  </si>
  <si>
    <r>
      <rPr>
        <vertAlign val="superscript"/>
        <sz val="11"/>
        <color theme="1"/>
        <rFont val="Arial"/>
        <family val="2"/>
        <charset val="204"/>
      </rPr>
      <t>3</t>
    </r>
    <r>
      <rPr>
        <sz val="11"/>
        <color theme="1"/>
        <rFont val="Arial"/>
        <family val="2"/>
        <charset val="204"/>
      </rPr>
      <t xml:space="preserve"> В данном расчёте используется ставка НДФЛ для доходов не свыше 5 млн. руб.</t>
    </r>
  </si>
  <si>
    <r>
      <rPr>
        <vertAlign val="superscript"/>
        <sz val="11"/>
        <color theme="1"/>
        <rFont val="Arial"/>
        <family val="2"/>
        <charset val="204"/>
      </rPr>
      <t>2</t>
    </r>
    <r>
      <rPr>
        <sz val="11"/>
        <color theme="1"/>
        <rFont val="Arial"/>
        <family val="2"/>
        <charset val="204"/>
      </rPr>
      <t xml:space="preserve"> В данном расчёте используются ставки налогообложения, применимые в Ростовской области в общем порядке (УСН "доходы" = 6 %; УСН "доходы-расходы" = 10 %)</t>
    </r>
  </si>
  <si>
    <r>
      <rPr>
        <vertAlign val="superscript"/>
        <sz val="11"/>
        <color theme="1"/>
        <rFont val="Arial"/>
        <family val="2"/>
        <charset val="204"/>
      </rPr>
      <t>1</t>
    </r>
    <r>
      <rPr>
        <sz val="11"/>
        <color theme="1"/>
        <rFont val="Arial"/>
        <family val="2"/>
        <charset val="204"/>
      </rPr>
      <t xml:space="preserve"> В данном расчёте используются ставки страховых взносов, применимых для субъектов малого бизнеса</t>
    </r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</si>
</sst>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4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wrapText="1"/>
    </xf>
    <xf numFmtId="43" fontId="2" fillId="0" borderId="1" xfId="1" applyFont="1" applyBorder="1" applyAlignment="1">
      <alignment wrapText="1"/>
    </xf>
    <xf numFmtId="43" fontId="2" fillId="0" borderId="1" xfId="0" applyNumberFormat="1" applyFont="1" applyBorder="1" applyAlignment="1">
      <alignment wrapText="1"/>
    </xf>
    <xf numFmtId="43" fontId="4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3" fontId="3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43" fontId="2" fillId="0" borderId="6" xfId="0" applyNumberFormat="1" applyFont="1" applyBorder="1" applyAlignment="1">
      <alignment wrapText="1"/>
    </xf>
    <xf numFmtId="43" fontId="2" fillId="0" borderId="6" xfId="1" applyFont="1" applyBorder="1" applyAlignment="1">
      <alignment wrapText="1"/>
    </xf>
    <xf numFmtId="0" fontId="2" fillId="0" borderId="7" xfId="0" applyFont="1" applyBorder="1" applyAlignment="1">
      <alignment wrapText="1"/>
    </xf>
    <xf numFmtId="43" fontId="2" fillId="0" borderId="7" xfId="0" applyNumberFormat="1" applyFont="1" applyBorder="1" applyAlignment="1">
      <alignment wrapText="1"/>
    </xf>
    <xf numFmtId="43" fontId="2" fillId="0" borderId="8" xfId="0" applyNumberFormat="1" applyFont="1" applyBorder="1" applyAlignment="1">
      <alignment wrapText="1"/>
    </xf>
    <xf numFmtId="43" fontId="2" fillId="0" borderId="6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9" fontId="7" fillId="0" borderId="1" xfId="2" applyFont="1" applyBorder="1" applyAlignment="1">
      <alignment horizontal="center" vertical="center" wrapText="1"/>
    </xf>
    <xf numFmtId="43" fontId="6" fillId="0" borderId="1" xfId="0" applyNumberFormat="1" applyFont="1" applyBorder="1" applyAlignment="1">
      <alignment wrapText="1"/>
    </xf>
    <xf numFmtId="9" fontId="2" fillId="0" borderId="0" xfId="0" applyNumberFormat="1" applyFont="1" applyFill="1" applyBorder="1" applyAlignment="1">
      <alignment vertical="center" wrapText="1"/>
    </xf>
    <xf numFmtId="0" fontId="3" fillId="8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43" fontId="2" fillId="0" borderId="3" xfId="0" applyNumberFormat="1" applyFont="1" applyBorder="1" applyAlignment="1">
      <alignment wrapText="1"/>
    </xf>
    <xf numFmtId="43" fontId="2" fillId="0" borderId="4" xfId="0" applyNumberFormat="1" applyFont="1" applyBorder="1" applyAlignment="1">
      <alignment wrapText="1"/>
    </xf>
    <xf numFmtId="0" fontId="5" fillId="6" borderId="13" xfId="0" applyFont="1" applyFill="1" applyBorder="1" applyAlignment="1">
      <alignment vertical="center" wrapText="1"/>
    </xf>
    <xf numFmtId="0" fontId="5" fillId="7" borderId="14" xfId="0" applyFont="1" applyFill="1" applyBorder="1" applyAlignment="1">
      <alignment vertical="center" wrapText="1"/>
    </xf>
    <xf numFmtId="10" fontId="3" fillId="0" borderId="0" xfId="0" applyNumberFormat="1" applyFont="1" applyBorder="1" applyAlignment="1">
      <alignment wrapText="1"/>
    </xf>
    <xf numFmtId="43" fontId="7" fillId="0" borderId="1" xfId="0" applyNumberFormat="1" applyFont="1" applyBorder="1" applyAlignment="1">
      <alignment vertical="center" wrapText="1"/>
    </xf>
    <xf numFmtId="43" fontId="7" fillId="0" borderId="6" xfId="0" applyNumberFormat="1" applyFont="1" applyBorder="1" applyAlignment="1">
      <alignment wrapText="1"/>
    </xf>
    <xf numFmtId="43" fontId="3" fillId="9" borderId="1" xfId="1" applyFont="1" applyFill="1" applyBorder="1" applyAlignment="1">
      <alignment wrapText="1"/>
    </xf>
    <xf numFmtId="43" fontId="3" fillId="9" borderId="1" xfId="0" applyNumberFormat="1" applyFont="1" applyFill="1" applyBorder="1" applyAlignment="1">
      <alignment wrapText="1"/>
    </xf>
    <xf numFmtId="10" fontId="10" fillId="0" borderId="1" xfId="2" applyNumberFormat="1" applyFont="1" applyBorder="1" applyAlignment="1">
      <alignment vertical="center" wrapText="1"/>
    </xf>
    <xf numFmtId="10" fontId="10" fillId="0" borderId="6" xfId="2" applyNumberFormat="1" applyFont="1" applyBorder="1" applyAlignment="1">
      <alignment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1</xdr:row>
      <xdr:rowOff>21166</xdr:rowOff>
    </xdr:from>
    <xdr:to>
      <xdr:col>2</xdr:col>
      <xdr:colOff>219075</xdr:colOff>
      <xdr:row>4</xdr:row>
      <xdr:rowOff>105833</xdr:rowOff>
    </xdr:to>
    <xdr:pic>
      <xdr:nvPicPr>
        <xdr:cNvPr id="3" name="Рисунок 2" descr="D:\Каталог_папок\Обмен\Логотип_Бланк_Презентация\logo_JBI_Grou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lc="http://schemas.openxmlformats.org/drawingml/2006/lockedCanvas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1083"/>
          <a:ext cx="2505075" cy="635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338666</xdr:colOff>
      <xdr:row>1</xdr:row>
      <xdr:rowOff>31748</xdr:rowOff>
    </xdr:from>
    <xdr:to>
      <xdr:col>3</xdr:col>
      <xdr:colOff>530224</xdr:colOff>
      <xdr:row>5</xdr:row>
      <xdr:rowOff>157690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lc="http://schemas.openxmlformats.org/drawingml/2006/lockedCanvas" xmlns:a14="http://schemas.microsoft.com/office/drawing/2010/main" val="0"/>
            </a:ext>
          </a:extLst>
        </a:blip>
        <a:srcRect l="47782" t="1" b="-2555"/>
        <a:stretch/>
      </xdr:blipFill>
      <xdr:spPr bwMode="auto">
        <a:xfrm>
          <a:off x="3481916" y="211665"/>
          <a:ext cx="3101975" cy="86677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lc="http://schemas.openxmlformats.org/drawingml/2006/lockedCanvas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J43"/>
  <sheetViews>
    <sheetView tabSelected="1" zoomScale="90" zoomScaleNormal="90" workbookViewId="0">
      <selection activeCell="I17" sqref="I17"/>
    </sheetView>
  </sheetViews>
  <sheetFormatPr defaultColWidth="22.5703125" defaultRowHeight="14.25"/>
  <cols>
    <col min="1" max="1" width="12.140625" style="1" customWidth="1"/>
    <col min="2" max="2" width="34.85546875" style="1" customWidth="1"/>
    <col min="3" max="3" width="43.5703125" style="1" customWidth="1"/>
    <col min="4" max="4" width="20.85546875" style="1" customWidth="1"/>
    <col min="5" max="5" width="21.140625" style="1" customWidth="1"/>
    <col min="6" max="6" width="22.42578125" style="1" customWidth="1"/>
    <col min="7" max="16384" width="22.5703125" style="1"/>
  </cols>
  <sheetData>
    <row r="4" spans="2:10" ht="15" customHeight="1">
      <c r="B4" s="52" t="s">
        <v>24</v>
      </c>
      <c r="C4" s="52"/>
    </row>
    <row r="5" spans="2:10" ht="15" customHeight="1">
      <c r="B5" s="52"/>
      <c r="C5" s="52"/>
    </row>
    <row r="6" spans="2:10" ht="15" customHeight="1">
      <c r="B6" s="52"/>
      <c r="C6" s="52"/>
    </row>
    <row r="7" spans="2:10">
      <c r="B7" s="52"/>
      <c r="C7" s="52"/>
    </row>
    <row r="9" spans="2:10" ht="15" customHeight="1">
      <c r="B9" s="38" t="s">
        <v>16</v>
      </c>
      <c r="C9" s="38"/>
      <c r="D9" s="38"/>
      <c r="E9" s="38"/>
      <c r="F9" s="14"/>
      <c r="G9" s="47" t="s">
        <v>23</v>
      </c>
      <c r="H9" s="47"/>
      <c r="I9" s="47"/>
      <c r="J9" s="47"/>
    </row>
    <row r="10" spans="2:10" ht="15">
      <c r="B10" s="42" t="s">
        <v>0</v>
      </c>
      <c r="C10" s="42"/>
      <c r="D10" s="42"/>
      <c r="E10" s="30">
        <v>10000000</v>
      </c>
      <c r="F10" s="15"/>
      <c r="G10" s="48"/>
      <c r="H10" s="48"/>
      <c r="I10" s="48"/>
      <c r="J10" s="48"/>
    </row>
    <row r="11" spans="2:10" ht="15">
      <c r="B11" s="42" t="s">
        <v>7</v>
      </c>
      <c r="C11" s="42"/>
      <c r="D11" s="42"/>
      <c r="E11" s="30">
        <v>7000000</v>
      </c>
      <c r="F11" s="15"/>
      <c r="G11" s="39" t="s">
        <v>27</v>
      </c>
      <c r="H11" s="39"/>
      <c r="I11" s="39"/>
      <c r="J11" s="39"/>
    </row>
    <row r="12" spans="2:10" ht="15.75">
      <c r="B12" s="42" t="s">
        <v>12</v>
      </c>
      <c r="C12" s="42"/>
      <c r="D12" s="42"/>
      <c r="E12" s="17">
        <f>E11/E10</f>
        <v>0.7</v>
      </c>
      <c r="F12" s="15"/>
      <c r="G12" s="39"/>
      <c r="H12" s="39"/>
      <c r="I12" s="39"/>
      <c r="J12" s="39"/>
    </row>
    <row r="13" spans="2:10" ht="15">
      <c r="B13" s="42" t="s">
        <v>13</v>
      </c>
      <c r="C13" s="42"/>
      <c r="D13" s="42"/>
      <c r="E13" s="31">
        <v>2000000</v>
      </c>
      <c r="F13" s="19"/>
      <c r="G13" s="39" t="s">
        <v>26</v>
      </c>
      <c r="H13" s="39"/>
      <c r="I13" s="39"/>
      <c r="J13" s="39"/>
    </row>
    <row r="14" spans="2:10" ht="15">
      <c r="B14" s="44" t="s">
        <v>17</v>
      </c>
      <c r="C14" s="45"/>
      <c r="D14" s="46"/>
      <c r="E14" s="31">
        <v>0</v>
      </c>
      <c r="F14" s="19"/>
      <c r="G14" s="39"/>
      <c r="H14" s="39"/>
      <c r="I14" s="39"/>
      <c r="J14" s="39"/>
    </row>
    <row r="15" spans="2:10" ht="18.75" customHeight="1">
      <c r="B15" s="42" t="s">
        <v>22</v>
      </c>
      <c r="C15" s="42"/>
      <c r="D15" s="42"/>
      <c r="E15" s="2">
        <f>E13*13%</f>
        <v>260000</v>
      </c>
      <c r="F15" s="15"/>
      <c r="G15" s="49" t="s">
        <v>25</v>
      </c>
      <c r="H15" s="49"/>
      <c r="I15" s="49"/>
      <c r="J15" s="49"/>
    </row>
    <row r="16" spans="2:10">
      <c r="B16" s="42" t="s">
        <v>3</v>
      </c>
      <c r="C16" s="42"/>
      <c r="D16" s="42"/>
      <c r="E16" s="4">
        <f>E13*30.2%</f>
        <v>604000</v>
      </c>
      <c r="F16" s="15"/>
      <c r="G16" s="49"/>
      <c r="H16" s="49"/>
      <c r="I16" s="49"/>
      <c r="J16" s="49"/>
    </row>
    <row r="17" spans="2:6" ht="15">
      <c r="B17" s="43" t="s">
        <v>2</v>
      </c>
      <c r="C17" s="43"/>
      <c r="D17" s="43"/>
      <c r="E17" s="18">
        <f>(12792*12)*30.2%+(E13-12792*12)*15.2%</f>
        <v>327025.59999999998</v>
      </c>
      <c r="F17" s="16"/>
    </row>
    <row r="18" spans="2:6" ht="15" thickBot="1"/>
    <row r="19" spans="2:6" ht="30.75" thickBot="1">
      <c r="B19" s="40"/>
      <c r="C19" s="41"/>
      <c r="D19" s="25" t="s">
        <v>4</v>
      </c>
      <c r="E19" s="26" t="s">
        <v>21</v>
      </c>
    </row>
    <row r="20" spans="2:6">
      <c r="B20" s="50" t="s">
        <v>19</v>
      </c>
      <c r="C20" s="22" t="s">
        <v>6</v>
      </c>
      <c r="D20" s="23">
        <f>E13</f>
        <v>2000000</v>
      </c>
      <c r="E20" s="24">
        <f>E13</f>
        <v>2000000</v>
      </c>
    </row>
    <row r="21" spans="2:6">
      <c r="B21" s="51"/>
      <c r="C21" s="5" t="s">
        <v>1</v>
      </c>
      <c r="D21" s="3">
        <f>E15</f>
        <v>260000</v>
      </c>
      <c r="E21" s="8">
        <f>(E20-E14)*13%</f>
        <v>260000</v>
      </c>
    </row>
    <row r="22" spans="2:6" ht="16.5">
      <c r="B22" s="51"/>
      <c r="C22" s="5" t="s">
        <v>18</v>
      </c>
      <c r="D22" s="3">
        <v>0</v>
      </c>
      <c r="E22" s="13">
        <f>E17</f>
        <v>327025.59999999998</v>
      </c>
    </row>
    <row r="23" spans="2:6">
      <c r="B23" s="51"/>
      <c r="C23" s="5" t="s">
        <v>15</v>
      </c>
      <c r="D23" s="3">
        <f>E10</f>
        <v>10000000</v>
      </c>
      <c r="E23" s="8">
        <f>E10</f>
        <v>10000000</v>
      </c>
    </row>
    <row r="24" spans="2:6">
      <c r="B24" s="51"/>
      <c r="C24" s="5" t="s">
        <v>8</v>
      </c>
      <c r="D24" s="2">
        <v>0</v>
      </c>
      <c r="E24" s="9">
        <f>IF(E22&gt;(50%*(E23*6%)),50%*(E23*6%),E22)</f>
        <v>300000</v>
      </c>
    </row>
    <row r="25" spans="2:6">
      <c r="B25" s="51"/>
      <c r="C25" s="5" t="s">
        <v>9</v>
      </c>
      <c r="D25" s="3">
        <f>D23*6%-D24</f>
        <v>600000</v>
      </c>
      <c r="E25" s="8">
        <f>E23*6%-E24</f>
        <v>300000</v>
      </c>
    </row>
    <row r="26" spans="2:6" ht="15.75">
      <c r="B26" s="51"/>
      <c r="C26" s="20" t="s">
        <v>10</v>
      </c>
      <c r="D26" s="28">
        <f>D25+D21</f>
        <v>860000</v>
      </c>
      <c r="E26" s="29">
        <f>E25+E21+E22</f>
        <v>887025.6</v>
      </c>
    </row>
    <row r="27" spans="2:6" ht="15.75">
      <c r="B27" s="51"/>
      <c r="C27" s="21" t="s">
        <v>11</v>
      </c>
      <c r="D27" s="32">
        <f>D26/D23</f>
        <v>8.5999999999999993E-2</v>
      </c>
      <c r="E27" s="33">
        <f>E26/E23</f>
        <v>8.870256E-2</v>
      </c>
      <c r="F27" s="27"/>
    </row>
    <row r="28" spans="2:6">
      <c r="B28" s="34" t="s">
        <v>20</v>
      </c>
      <c r="C28" s="10" t="s">
        <v>6</v>
      </c>
      <c r="D28" s="11">
        <f>E13</f>
        <v>2000000</v>
      </c>
      <c r="E28" s="12">
        <f>E13</f>
        <v>2000000</v>
      </c>
    </row>
    <row r="29" spans="2:6">
      <c r="B29" s="35"/>
      <c r="C29" s="5" t="s">
        <v>1</v>
      </c>
      <c r="D29" s="3">
        <f>E15</f>
        <v>260000</v>
      </c>
      <c r="E29" s="8">
        <f>(E28-E14)*13%</f>
        <v>260000</v>
      </c>
    </row>
    <row r="30" spans="2:6" ht="16.5">
      <c r="B30" s="35"/>
      <c r="C30" s="5" t="s">
        <v>18</v>
      </c>
      <c r="D30" s="3">
        <v>0</v>
      </c>
      <c r="E30" s="8">
        <f>E22</f>
        <v>327025.59999999998</v>
      </c>
    </row>
    <row r="31" spans="2:6">
      <c r="B31" s="35"/>
      <c r="C31" s="5" t="s">
        <v>15</v>
      </c>
      <c r="D31" s="3">
        <f>E10</f>
        <v>10000000</v>
      </c>
      <c r="E31" s="8">
        <f>E10</f>
        <v>10000000</v>
      </c>
    </row>
    <row r="32" spans="2:6">
      <c r="B32" s="35"/>
      <c r="C32" s="5" t="s">
        <v>14</v>
      </c>
      <c r="D32" s="3">
        <f>E11</f>
        <v>7000000</v>
      </c>
      <c r="E32" s="8">
        <f>E11+E28+E30</f>
        <v>9327025.5999999996</v>
      </c>
    </row>
    <row r="33" spans="2:6">
      <c r="B33" s="35"/>
      <c r="C33" s="5" t="s">
        <v>9</v>
      </c>
      <c r="D33" s="3">
        <f>IF(((D31-D32)*10%)&lt;(D31*1%),D31*1%,(D31-D32)*10%)</f>
        <v>300000</v>
      </c>
      <c r="E33" s="8">
        <f>IF(((E31-E32)*10%)&lt;(E31*1%),E31*1%,(E31-E32)*10%)</f>
        <v>100000</v>
      </c>
    </row>
    <row r="34" spans="2:6" ht="15.75">
      <c r="B34" s="35"/>
      <c r="C34" s="20" t="s">
        <v>10</v>
      </c>
      <c r="D34" s="28">
        <f>D33+D29</f>
        <v>560000</v>
      </c>
      <c r="E34" s="29">
        <f>E33+E29+E30</f>
        <v>687025.6</v>
      </c>
      <c r="F34" s="6"/>
    </row>
    <row r="35" spans="2:6" ht="16.5" thickBot="1">
      <c r="B35" s="35"/>
      <c r="C35" s="21" t="s">
        <v>11</v>
      </c>
      <c r="D35" s="32">
        <f>D34/D31</f>
        <v>5.6000000000000001E-2</v>
      </c>
      <c r="E35" s="33">
        <f>E34/E31</f>
        <v>6.8702559999999996E-2</v>
      </c>
      <c r="F35" s="27"/>
    </row>
    <row r="36" spans="2:6">
      <c r="B36" s="36" t="s">
        <v>5</v>
      </c>
      <c r="C36" s="22" t="s">
        <v>6</v>
      </c>
      <c r="D36" s="23">
        <f>E13</f>
        <v>2000000</v>
      </c>
      <c r="E36" s="24">
        <f>E13</f>
        <v>2000000</v>
      </c>
      <c r="F36" s="7"/>
    </row>
    <row r="37" spans="2:6">
      <c r="B37" s="37"/>
      <c r="C37" s="5" t="s">
        <v>1</v>
      </c>
      <c r="D37" s="3">
        <f>E15</f>
        <v>260000</v>
      </c>
      <c r="E37" s="8">
        <f>(E36-E14)*13%</f>
        <v>260000</v>
      </c>
      <c r="F37" s="7"/>
    </row>
    <row r="38" spans="2:6" ht="16.5">
      <c r="B38" s="37"/>
      <c r="C38" s="5" t="s">
        <v>18</v>
      </c>
      <c r="D38" s="3">
        <v>0</v>
      </c>
      <c r="E38" s="8">
        <f>E22</f>
        <v>327025.59999999998</v>
      </c>
      <c r="F38" s="7"/>
    </row>
    <row r="39" spans="2:6">
      <c r="B39" s="37"/>
      <c r="C39" s="5" t="s">
        <v>15</v>
      </c>
      <c r="D39" s="3">
        <f>E10</f>
        <v>10000000</v>
      </c>
      <c r="E39" s="8">
        <f>E10</f>
        <v>10000000</v>
      </c>
      <c r="F39" s="7"/>
    </row>
    <row r="40" spans="2:6">
      <c r="B40" s="37"/>
      <c r="C40" s="5" t="s">
        <v>14</v>
      </c>
      <c r="D40" s="3">
        <f>E11</f>
        <v>7000000</v>
      </c>
      <c r="E40" s="8">
        <f>E11+E36+E38</f>
        <v>9327025.5999999996</v>
      </c>
      <c r="F40" s="7"/>
    </row>
    <row r="41" spans="2:6">
      <c r="B41" s="37"/>
      <c r="C41" s="5" t="s">
        <v>9</v>
      </c>
      <c r="D41" s="3">
        <f>(D39-D40)*20%</f>
        <v>600000</v>
      </c>
      <c r="E41" s="8">
        <f>(E39-E40)*20%</f>
        <v>134594.88000000009</v>
      </c>
      <c r="F41" s="7"/>
    </row>
    <row r="42" spans="2:6" ht="15.75">
      <c r="B42" s="37"/>
      <c r="C42" s="20" t="s">
        <v>10</v>
      </c>
      <c r="D42" s="28">
        <f>D41+D37</f>
        <v>860000</v>
      </c>
      <c r="E42" s="29">
        <f>E41+E37+E38</f>
        <v>721620.4800000001</v>
      </c>
      <c r="F42" s="6"/>
    </row>
    <row r="43" spans="2:6" ht="15.75">
      <c r="B43" s="37"/>
      <c r="C43" s="21" t="s">
        <v>11</v>
      </c>
      <c r="D43" s="32">
        <f>D42/D39</f>
        <v>8.5999999999999993E-2</v>
      </c>
      <c r="E43" s="33">
        <f>E42/E39</f>
        <v>7.2162048000000006E-2</v>
      </c>
      <c r="F43" s="27"/>
    </row>
  </sheetData>
  <mergeCells count="18">
    <mergeCell ref="B20:B27"/>
    <mergeCell ref="B4:C7"/>
    <mergeCell ref="B28:B35"/>
    <mergeCell ref="B36:B43"/>
    <mergeCell ref="B9:E9"/>
    <mergeCell ref="G11:J12"/>
    <mergeCell ref="G13:J14"/>
    <mergeCell ref="B19:C19"/>
    <mergeCell ref="B10:D10"/>
    <mergeCell ref="B11:D11"/>
    <mergeCell ref="B12:D12"/>
    <mergeCell ref="B13:D13"/>
    <mergeCell ref="B15:D15"/>
    <mergeCell ref="B16:D16"/>
    <mergeCell ref="B17:D17"/>
    <mergeCell ref="B14:D14"/>
    <mergeCell ref="G9:J10"/>
    <mergeCell ref="G15:J16"/>
  </mergeCells>
  <conditionalFormatting sqref="D27">
    <cfRule type="expression" dxfId="11" priority="11">
      <formula>$D$27&gt;$E$27</formula>
    </cfRule>
    <cfRule type="expression" dxfId="10" priority="12">
      <formula>$D$27&lt;=$E$27</formula>
    </cfRule>
  </conditionalFormatting>
  <conditionalFormatting sqref="E27">
    <cfRule type="expression" dxfId="9" priority="9">
      <formula>$E$27&lt;=$D$27</formula>
    </cfRule>
    <cfRule type="expression" dxfId="8" priority="10">
      <formula>$E$27&gt;$D$27</formula>
    </cfRule>
  </conditionalFormatting>
  <conditionalFormatting sqref="D35">
    <cfRule type="expression" dxfId="7" priority="7">
      <formula>$D$35&gt;$E$35</formula>
    </cfRule>
    <cfRule type="expression" dxfId="6" priority="8">
      <formula>$D$35&lt;=$E$35</formula>
    </cfRule>
  </conditionalFormatting>
  <conditionalFormatting sqref="E35">
    <cfRule type="expression" dxfId="5" priority="5">
      <formula>$E$35&lt;=$D$35</formula>
    </cfRule>
    <cfRule type="expression" dxfId="4" priority="6">
      <formula>$E$35&gt;$D$35</formula>
    </cfRule>
  </conditionalFormatting>
  <conditionalFormatting sqref="D43">
    <cfRule type="expression" dxfId="3" priority="3">
      <formula>$D$43&lt;=$E$43</formula>
    </cfRule>
    <cfRule type="expression" dxfId="2" priority="4">
      <formula>$D$43&gt;$E$43</formula>
    </cfRule>
  </conditionalFormatting>
  <conditionalFormatting sqref="E43">
    <cfRule type="expression" dxfId="1" priority="1">
      <formula>$E$43&lt;=$D$43</formula>
    </cfRule>
    <cfRule type="expression" dxfId="0" priority="2">
      <formula>$E$43&gt;$D$43</formula>
    </cfRule>
  </conditionalFormatting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sivohinaas</dc:creator>
  <cp:lastModifiedBy>Manager</cp:lastModifiedBy>
  <cp:lastPrinted>2022-02-01T06:37:36Z</cp:lastPrinted>
  <dcterms:created xsi:type="dcterms:W3CDTF">2021-11-22T11:54:28Z</dcterms:created>
  <dcterms:modified xsi:type="dcterms:W3CDTF">2022-06-28T06:09:58Z</dcterms:modified>
</cp:coreProperties>
</file>